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20001_{E9E6C816-B2D6-4F65-B5CD-D5B2E4FB90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stos Air" sheetId="1" r:id="rId1"/>
  </sheets>
  <definedNames>
    <definedName name="_xlnm.Print_Area" localSheetId="0">'Costos Air'!$A$1:$H$55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S13" i="1" l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M28" i="1"/>
  <c r="N29" i="1" s="1"/>
  <c r="K37" i="1"/>
  <c r="K38" i="1" s="1"/>
  <c r="K41" i="1" s="1"/>
  <c r="K45" i="1" s="1"/>
  <c r="K48" i="1" s="1"/>
  <c r="K14" i="1"/>
  <c r="K17" i="1" s="1"/>
  <c r="K24" i="1" l="1"/>
  <c r="K25" i="1" s="1"/>
  <c r="K26" i="1" s="1"/>
  <c r="G14" i="1"/>
  <c r="N31" i="1"/>
  <c r="M29" i="1" s="1"/>
  <c r="Q13" i="1"/>
  <c r="G16" i="1" s="1"/>
  <c r="K29" i="1"/>
  <c r="K30" i="1" s="1"/>
  <c r="K31" i="1" s="1"/>
  <c r="K49" i="1"/>
  <c r="K50" i="1" s="1"/>
  <c r="F34" i="1" l="1"/>
  <c r="F39" i="1" s="1"/>
  <c r="F21" i="1"/>
  <c r="R13" i="1"/>
  <c r="G17" i="1" s="1"/>
  <c r="F29" i="1"/>
  <c r="N25" i="1"/>
  <c r="N26" i="1" s="1"/>
  <c r="O25" i="1"/>
  <c r="O26" i="1" s="1"/>
  <c r="M25" i="1"/>
  <c r="M26" i="1" s="1"/>
  <c r="F40" i="1" l="1"/>
</calcChain>
</file>

<file path=xl/sharedStrings.xml><?xml version="1.0" encoding="utf-8"?>
<sst xmlns="http://schemas.openxmlformats.org/spreadsheetml/2006/main" count="90" uniqueCount="72">
  <si>
    <t>Cliente:</t>
  </si>
  <si>
    <t>Fecha:</t>
  </si>
  <si>
    <t>Descripción:</t>
  </si>
  <si>
    <t>Valor CIF Aprox.:</t>
  </si>
  <si>
    <t>Modalidad:</t>
  </si>
  <si>
    <t>Aéreo temporal</t>
  </si>
  <si>
    <t>Peso (Kg):</t>
  </si>
  <si>
    <t>Contacto:</t>
  </si>
  <si>
    <t>Romy M.</t>
  </si>
  <si>
    <t>Volumen (m³):</t>
  </si>
  <si>
    <t>Show:</t>
  </si>
  <si>
    <t>-</t>
  </si>
  <si>
    <t>Descripción</t>
  </si>
  <si>
    <t>Importe ($)</t>
  </si>
  <si>
    <t>TOTAL OPERACIÓN</t>
  </si>
  <si>
    <t>NOTAS / CONDICIONES DE LA COTIZACIÓN:</t>
  </si>
  <si>
    <t>LIMA - IN</t>
  </si>
  <si>
    <t>PAGO DE HANDLING</t>
  </si>
  <si>
    <t>ALMACENAJE (02 DIAS)</t>
  </si>
  <si>
    <t>COMISION AGENCIA WCG</t>
  </si>
  <si>
    <t>FACILIDADES</t>
  </si>
  <si>
    <t>APOYOS - PERSONAL DE MAGUSA</t>
  </si>
  <si>
    <t>LIMA - OUT</t>
  </si>
  <si>
    <t>COMISION DE AGENCIA WCG</t>
  </si>
  <si>
    <t>ESTIBAS EN DIQUE EXPORTACION</t>
  </si>
  <si>
    <t>Subtotal LIMA OUT:</t>
  </si>
  <si>
    <t>TERMINOS Y CONDICIONES:</t>
  </si>
  <si>
    <t>FOB</t>
  </si>
  <si>
    <t>SEGURO</t>
  </si>
  <si>
    <t>FLETE</t>
  </si>
  <si>
    <t>CIF</t>
  </si>
  <si>
    <t>VALORES USD</t>
  </si>
  <si>
    <t>Neto</t>
  </si>
  <si>
    <t>G. Ope</t>
  </si>
  <si>
    <t>Aforo</t>
  </si>
  <si>
    <t>IGV</t>
  </si>
  <si>
    <t>Tarifa:</t>
  </si>
  <si>
    <t>Neto:</t>
  </si>
  <si>
    <t>Sub Total</t>
  </si>
  <si>
    <t xml:space="preserve">TOTAL </t>
  </si>
  <si>
    <t>AGENCIA DE ADUANA - IN</t>
  </si>
  <si>
    <t>AGENCIA DE ADUANA - OUT</t>
  </si>
  <si>
    <t>VALORES USD - OUT</t>
  </si>
  <si>
    <t>FIANZA</t>
  </si>
  <si>
    <t>DERECHOS</t>
  </si>
  <si>
    <t>T. ANUAL</t>
  </si>
  <si>
    <t>MESES</t>
  </si>
  <si>
    <t>Valores</t>
  </si>
  <si>
    <t>Meses</t>
  </si>
  <si>
    <t>Poliza</t>
  </si>
  <si>
    <t>Garantia</t>
  </si>
  <si>
    <t>Prima</t>
  </si>
  <si>
    <t>Emision</t>
  </si>
  <si>
    <t>MEDIDAS</t>
  </si>
  <si>
    <t>N°</t>
  </si>
  <si>
    <t>Largo</t>
  </si>
  <si>
    <t>Ancho</t>
  </si>
  <si>
    <t>Alto</t>
  </si>
  <si>
    <t>m3</t>
  </si>
  <si>
    <t>Peso/volumen</t>
  </si>
  <si>
    <t>KG</t>
  </si>
  <si>
    <t>TOTALES</t>
  </si>
  <si>
    <t>Cases:</t>
  </si>
  <si>
    <t>Peso / Volumen:</t>
  </si>
  <si>
    <t>Load IN:</t>
  </si>
  <si>
    <t>COSTOS SF-XO2 PRO TURBO JET SMOKE</t>
  </si>
  <si>
    <t>AGA ENTERTAINMENT SAC</t>
  </si>
  <si>
    <t>Maquina de Humo</t>
  </si>
  <si>
    <t>25 DE Abril</t>
  </si>
  <si>
    <t xml:space="preserve">FLETE AEREO BOG </t>
  </si>
  <si>
    <t xml:space="preserve">TRANSPORTE OUT + IN </t>
  </si>
  <si>
    <t>GASOLINA DE MAGUSAS (VILLA EL SALVADOR)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</si>
</sst>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S/&quot;\ * #,##0.00_-;\-&quot;S/&quot;\ * #,##0.00_-;_-&quot;S/&quot;\ * &quot;-&quot;??_-;_-@_-"/>
    <numFmt numFmtId="164" formatCode="_(* #,##0.00_);_(* \(#,##0.00\);_(* &quot;-&quot;??_);_(@_)"/>
    <numFmt numFmtId="165" formatCode="&quot;$&quot;#,##0.00_);[Red]\(&quot;$&quot;#,##0.00\)"/>
    <numFmt numFmtId="166" formatCode="_-[$$-80A]* #,##0.00_-;\-[$$-80A]* #,##0.00_-;_-[$$-80A]* &quot;-&quot;??_-;_-@_-"/>
    <numFmt numFmtId="167" formatCode="0.0%"/>
    <numFmt numFmtId="168" formatCode="0_);[Red]\(0\)"/>
    <numFmt numFmtId="169" formatCode="0.0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004C97"/>
      <name val="Calibri"/>
      <family val="2"/>
    </font>
    <font>
      <b/>
      <sz val="14"/>
      <color rgb="FF003366"/>
      <name val="Calibri"/>
      <family val="2"/>
    </font>
    <font>
      <sz val="12"/>
      <name val="Calibri"/>
      <family val="2"/>
      <scheme val="minor"/>
    </font>
    <font>
      <b/>
      <sz val="12"/>
      <color rgb="FF004C97"/>
      <name val="Calibri"/>
      <family val="2"/>
    </font>
    <font>
      <sz val="12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9"/>
      <name val="Verdana"/>
      <family val="2"/>
    </font>
    <font>
      <sz val="10"/>
      <name val="微软雅黑"/>
      <charset val="134"/>
    </font>
    <font>
      <b/>
      <sz val="9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4C97"/>
      </patternFill>
    </fill>
    <fill>
      <patternFill patternType="solid">
        <fgColor rgb="FF003366"/>
      </patternFill>
    </fill>
    <fill>
      <patternFill patternType="solid">
        <fgColor rgb="FFE9ECE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/>
    </xf>
    <xf numFmtId="0" fontId="9" fillId="0" borderId="0" xfId="0" applyFont="1"/>
    <xf numFmtId="165" fontId="10" fillId="0" borderId="4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166" fontId="10" fillId="0" borderId="4" xfId="2" applyNumberFormat="1" applyFon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10" fontId="3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/>
    <xf numFmtId="0" fontId="1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166" fontId="3" fillId="0" borderId="13" xfId="0" applyNumberFormat="1" applyFont="1" applyBorder="1"/>
    <xf numFmtId="166" fontId="3" fillId="0" borderId="14" xfId="0" applyNumberFormat="1" applyFont="1" applyBorder="1"/>
    <xf numFmtId="166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14" fillId="0" borderId="0" xfId="0" applyNumberFormat="1" applyFont="1"/>
    <xf numFmtId="0" fontId="14" fillId="0" borderId="0" xfId="0" applyFont="1"/>
    <xf numFmtId="166" fontId="0" fillId="0" borderId="15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 vertical="center"/>
    </xf>
    <xf numFmtId="166" fontId="3" fillId="0" borderId="14" xfId="1" applyNumberFormat="1" applyFont="1" applyBorder="1"/>
    <xf numFmtId="1" fontId="15" fillId="0" borderId="4" xfId="2" applyNumberFormat="1" applyFont="1" applyBorder="1" applyAlignment="1">
      <alignment horizontal="center" vertical="center"/>
    </xf>
    <xf numFmtId="168" fontId="2" fillId="0" borderId="4" xfId="0" applyNumberFormat="1" applyFont="1" applyBorder="1" applyAlignment="1" applyProtection="1">
      <alignment horizontal="center" vertical="center"/>
      <protection locked="0"/>
    </xf>
    <xf numFmtId="2" fontId="12" fillId="0" borderId="4" xfId="0" applyNumberFormat="1" applyFont="1" applyBorder="1" applyAlignment="1">
      <alignment horizontal="center" vertical="center"/>
    </xf>
    <xf numFmtId="169" fontId="16" fillId="0" borderId="4" xfId="0" applyNumberFormat="1" applyFont="1" applyBorder="1" applyAlignment="1" applyProtection="1">
      <alignment horizontal="center" vertical="center" shrinkToFit="1"/>
      <protection locked="0"/>
    </xf>
    <xf numFmtId="164" fontId="17" fillId="0" borderId="4" xfId="2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 vertical="center"/>
    </xf>
    <xf numFmtId="164" fontId="15" fillId="0" borderId="4" xfId="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2" applyFont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/>
    <xf numFmtId="0" fontId="8" fillId="0" borderId="6" xfId="0" applyFont="1" applyBorder="1" applyAlignment="1">
      <alignment horizontal="left" vertical="center"/>
    </xf>
    <xf numFmtId="166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16" fontId="9" fillId="0" borderId="7" xfId="0" applyNumberFormat="1" applyFont="1" applyBorder="1" applyAlignment="1">
      <alignment horizontal="center" vertical="center"/>
    </xf>
    <xf numFmtId="16" fontId="3" fillId="0" borderId="0" xfId="0" applyNumberFormat="1" applyFont="1" applyAlignment="1">
      <alignment horizontal="left" vertical="center"/>
    </xf>
    <xf numFmtId="0" fontId="7" fillId="6" borderId="3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164" fontId="7" fillId="5" borderId="3" xfId="2" applyFont="1" applyFill="1" applyBorder="1" applyAlignment="1">
      <alignment horizontal="center"/>
    </xf>
    <xf numFmtId="164" fontId="7" fillId="5" borderId="2" xfId="2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11" fillId="7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18" fillId="0" borderId="15" xfId="2" applyFont="1" applyBorder="1" applyAlignment="1">
      <alignment horizontal="center"/>
    </xf>
    <xf numFmtId="164" fontId="18" fillId="0" borderId="16" xfId="2" applyFont="1" applyBorder="1" applyAlignment="1">
      <alignment horizontal="center"/>
    </xf>
    <xf numFmtId="164" fontId="18" fillId="0" borderId="17" xfId="2" applyFont="1" applyBorder="1" applyAlignment="1">
      <alignment horizontal="center"/>
    </xf>
    <xf numFmtId="164" fontId="7" fillId="5" borderId="10" xfId="2" applyFont="1" applyFill="1" applyBorder="1" applyAlignment="1">
      <alignment horizontal="center"/>
    </xf>
    <xf numFmtId="164" fontId="7" fillId="5" borderId="12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urrency" xfId="1" builtinId="4"/>
    <cellStyle name="Millares 2" xfId="2" xr:uid="{C4DA28B4-FB4E-45A8-91B6-E1D5D73D85D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1419772</xdr:colOff>
      <xdr:row>0</xdr:row>
      <xdr:rowOff>0</xdr:rowOff>
    </xdr:from>
    <xdr:to>
      <xdr:col>5</xdr:col>
      <xdr:colOff>131380</xdr:colOff>
      <xdr:row>9</xdr:row>
      <xdr:rowOff>145048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DDAAA9-FE49-4381-1359-04BF79AA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306" y="0"/>
          <a:ext cx="2521608" cy="2455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50"/>
  <sheetViews>
    <sheetView tabSelected="1" view="pageBreakPreview" topLeftCell="A3" zoomScale="87" zoomScaleNormal="100" zoomScaleSheetLayoutView="87" workbookViewId="0">
      <selection activeCell="C6" sqref="C6"/>
    </sheetView>
  </sheetViews>
  <sheetFormatPr defaultColWidth="9.1796875" defaultRowHeight="18.5"/>
  <cols>
    <col min="1" max="1" width="5.54296875" style="1" customWidth="1"/>
    <col min="2" max="2" width="9.1796875" style="1"/>
    <col min="3" max="3" width="15.26953125" style="1" bestFit="1" customWidth="1"/>
    <col min="4" max="4" width="28" style="1" bestFit="1" customWidth="1"/>
    <col min="5" max="5" width="29.1796875" style="1" customWidth="1"/>
    <col min="6" max="6" width="20.26953125" style="1" bestFit="1" customWidth="1"/>
    <col min="7" max="7" width="14.7265625" style="1" bestFit="1" customWidth="1"/>
    <col min="8" max="9" width="9.1796875" style="1"/>
    <col min="10" max="10" width="14.54296875" style="1" bestFit="1" customWidth="1"/>
    <col min="11" max="11" width="20.1796875" style="1" customWidth="1"/>
    <col min="12" max="12" width="10.7265625" style="1" bestFit="1" customWidth="1"/>
    <col min="13" max="13" width="17.453125" style="1" bestFit="1" customWidth="1"/>
    <col min="14" max="15" width="15.81640625" style="1" bestFit="1" customWidth="1"/>
    <col min="16" max="17" width="9.1796875" style="1"/>
    <col min="18" max="18" width="13.7265625" style="1" customWidth="1"/>
    <col min="19" max="16384" width="9.1796875" style="1"/>
  </cols>
  <sheetData>
    <row r="3" spans="1:19">
      <c r="A3" s="37"/>
    </row>
    <row r="5" spans="1:19">
      <c r="M5" s="37" t="s">
        <v>53</v>
      </c>
    </row>
    <row r="6" spans="1:19">
      <c r="M6" s="34" t="s">
        <v>54</v>
      </c>
      <c r="N6" s="35" t="s">
        <v>55</v>
      </c>
      <c r="O6" s="36" t="s">
        <v>56</v>
      </c>
      <c r="P6" s="35" t="s">
        <v>57</v>
      </c>
      <c r="Q6" s="35" t="s">
        <v>58</v>
      </c>
      <c r="R6" s="35" t="s">
        <v>59</v>
      </c>
      <c r="S6" s="35" t="s">
        <v>60</v>
      </c>
    </row>
    <row r="7" spans="1:19">
      <c r="M7" s="27">
        <v>1</v>
      </c>
      <c r="N7" s="28">
        <v>62.5</v>
      </c>
      <c r="O7" s="28">
        <v>36.5</v>
      </c>
      <c r="P7" s="28">
        <v>66</v>
      </c>
      <c r="Q7" s="29">
        <f t="shared" ref="Q7:Q12" si="0">(N7*O7*P7)/1000000</f>
        <v>0.15056249999999999</v>
      </c>
      <c r="R7" s="29">
        <f t="shared" ref="R7:R13" si="1">Q7*167</f>
        <v>25.143937499999996</v>
      </c>
      <c r="S7" s="30"/>
    </row>
    <row r="8" spans="1:19">
      <c r="M8" s="27">
        <v>2</v>
      </c>
      <c r="N8" s="28">
        <v>62.5</v>
      </c>
      <c r="O8" s="28">
        <v>36.5</v>
      </c>
      <c r="P8" s="28">
        <v>66</v>
      </c>
      <c r="Q8" s="29">
        <f t="shared" si="0"/>
        <v>0.15056249999999999</v>
      </c>
      <c r="R8" s="29">
        <f t="shared" si="1"/>
        <v>25.143937499999996</v>
      </c>
      <c r="S8" s="30"/>
    </row>
    <row r="9" spans="1:19">
      <c r="M9" s="27">
        <v>3</v>
      </c>
      <c r="N9" s="28">
        <v>62.5</v>
      </c>
      <c r="O9" s="28">
        <v>36.5</v>
      </c>
      <c r="P9" s="28">
        <v>66</v>
      </c>
      <c r="Q9" s="29">
        <f t="shared" si="0"/>
        <v>0.15056249999999999</v>
      </c>
      <c r="R9" s="29">
        <f t="shared" si="1"/>
        <v>25.143937499999996</v>
      </c>
      <c r="S9" s="30"/>
    </row>
    <row r="10" spans="1:19" ht="13.5" customHeight="1">
      <c r="M10" s="27">
        <v>4</v>
      </c>
      <c r="N10" s="28">
        <v>62.5</v>
      </c>
      <c r="O10" s="28">
        <v>36.5</v>
      </c>
      <c r="P10" s="28">
        <v>66</v>
      </c>
      <c r="Q10" s="29">
        <f t="shared" si="0"/>
        <v>0.15056249999999999</v>
      </c>
      <c r="R10" s="29">
        <f t="shared" si="1"/>
        <v>25.143937499999996</v>
      </c>
      <c r="S10" s="30"/>
    </row>
    <row r="11" spans="1:19" ht="12.75" customHeight="1">
      <c r="M11" s="27">
        <v>5</v>
      </c>
      <c r="N11" s="28">
        <v>62.5</v>
      </c>
      <c r="O11" s="28">
        <v>36.5</v>
      </c>
      <c r="P11" s="28">
        <v>66</v>
      </c>
      <c r="Q11" s="29">
        <f t="shared" si="0"/>
        <v>0.15056249999999999</v>
      </c>
      <c r="R11" s="29">
        <f t="shared" si="1"/>
        <v>25.143937499999996</v>
      </c>
      <c r="S11" s="30"/>
    </row>
    <row r="12" spans="1:19" ht="23.25" customHeight="1">
      <c r="C12" s="80" t="s">
        <v>65</v>
      </c>
      <c r="D12" s="81"/>
      <c r="E12" s="81"/>
      <c r="F12" s="81"/>
      <c r="G12" s="82"/>
      <c r="J12" s="70" t="s">
        <v>31</v>
      </c>
      <c r="K12" s="70"/>
      <c r="M12" s="27">
        <v>6</v>
      </c>
      <c r="N12" s="28">
        <v>62.5</v>
      </c>
      <c r="O12" s="28">
        <v>36.5</v>
      </c>
      <c r="P12" s="28">
        <v>66</v>
      </c>
      <c r="Q12" s="29">
        <f t="shared" si="0"/>
        <v>0.15056249999999999</v>
      </c>
      <c r="R12" s="29">
        <f t="shared" si="1"/>
        <v>25.143937499999996</v>
      </c>
      <c r="S12" s="28"/>
    </row>
    <row r="13" spans="1:19">
      <c r="C13" s="42" t="s">
        <v>0</v>
      </c>
      <c r="D13" s="43" t="s">
        <v>66</v>
      </c>
      <c r="E13" s="44"/>
      <c r="F13" s="45" t="s">
        <v>1</v>
      </c>
      <c r="G13" s="49">
        <v>46126</v>
      </c>
      <c r="J13" s="4" t="s">
        <v>27</v>
      </c>
      <c r="K13" s="5">
        <v>75000</v>
      </c>
      <c r="M13" s="31"/>
      <c r="N13" s="75" t="s">
        <v>61</v>
      </c>
      <c r="O13" s="76"/>
      <c r="P13" s="77"/>
      <c r="Q13" s="32">
        <f>SUM(Q7:Q12)</f>
        <v>0.90337499999999982</v>
      </c>
      <c r="R13" s="33">
        <f t="shared" si="1"/>
        <v>150.86362499999996</v>
      </c>
      <c r="S13" s="32">
        <f>SUM(S7:S12)</f>
        <v>0</v>
      </c>
    </row>
    <row r="14" spans="1:19">
      <c r="C14" s="41" t="s">
        <v>2</v>
      </c>
      <c r="D14" s="39" t="s">
        <v>67</v>
      </c>
      <c r="E14" s="3"/>
      <c r="F14" s="38" t="s">
        <v>3</v>
      </c>
      <c r="G14" s="46">
        <f>K17</f>
        <v>93234.52</v>
      </c>
      <c r="J14" s="6" t="s">
        <v>28</v>
      </c>
      <c r="K14" s="7">
        <f>K13*J15</f>
        <v>1875</v>
      </c>
    </row>
    <row r="15" spans="1:19">
      <c r="C15" s="41" t="s">
        <v>4</v>
      </c>
      <c r="D15" s="39" t="s">
        <v>5</v>
      </c>
      <c r="E15" s="3"/>
      <c r="F15" s="38" t="s">
        <v>6</v>
      </c>
      <c r="G15" s="48">
        <v>300</v>
      </c>
      <c r="J15" s="8">
        <v>2.5000000000000001E-2</v>
      </c>
      <c r="K15" s="9"/>
    </row>
    <row r="16" spans="1:19">
      <c r="C16" s="41" t="s">
        <v>7</v>
      </c>
      <c r="D16" s="39" t="s">
        <v>8</v>
      </c>
      <c r="E16" s="3"/>
      <c r="F16" s="38" t="s">
        <v>9</v>
      </c>
      <c r="G16" s="48">
        <f>Q13</f>
        <v>0.90337499999999982</v>
      </c>
      <c r="J16" s="6" t="s">
        <v>29</v>
      </c>
      <c r="K16" s="5">
        <v>16359.52</v>
      </c>
    </row>
    <row r="17" spans="3:15">
      <c r="C17" s="41" t="s">
        <v>10</v>
      </c>
      <c r="D17" s="39" t="s">
        <v>68</v>
      </c>
      <c r="E17" s="3"/>
      <c r="F17" s="38" t="s">
        <v>63</v>
      </c>
      <c r="G17" s="48">
        <f>R13</f>
        <v>150.86362499999996</v>
      </c>
      <c r="J17" s="6" t="s">
        <v>30</v>
      </c>
      <c r="K17" s="5">
        <f>SUM(K13:K16)</f>
        <v>93234.52</v>
      </c>
    </row>
    <row r="18" spans="3:15">
      <c r="C18" s="41" t="s">
        <v>64</v>
      </c>
      <c r="D18" s="50">
        <v>46135</v>
      </c>
      <c r="E18" s="40"/>
      <c r="F18" s="38" t="s">
        <v>62</v>
      </c>
      <c r="G18" s="47">
        <v>6</v>
      </c>
    </row>
    <row r="19" spans="3:15">
      <c r="C19" s="62" t="s">
        <v>16</v>
      </c>
      <c r="D19" s="62"/>
      <c r="E19" s="62"/>
      <c r="F19" s="62"/>
      <c r="G19" s="62"/>
      <c r="J19" s="70" t="s">
        <v>40</v>
      </c>
      <c r="K19" s="70"/>
    </row>
    <row r="20" spans="3:15">
      <c r="C20" s="63" t="s">
        <v>12</v>
      </c>
      <c r="D20" s="63"/>
      <c r="E20" s="63"/>
      <c r="F20" s="63" t="s">
        <v>13</v>
      </c>
      <c r="G20" s="63"/>
      <c r="J20" s="11" t="s">
        <v>36</v>
      </c>
      <c r="K20" s="12">
        <v>3.5000000000000001E-3</v>
      </c>
    </row>
    <row r="21" spans="3:15">
      <c r="C21" s="56" t="s">
        <v>23</v>
      </c>
      <c r="D21" s="57"/>
      <c r="E21" s="58"/>
      <c r="F21" s="54">
        <f>K26</f>
        <v>479.45856760000004</v>
      </c>
      <c r="G21" s="55"/>
      <c r="J21" s="11" t="s">
        <v>37</v>
      </c>
      <c r="K21" s="17">
        <f>K17*K20</f>
        <v>326.32082000000003</v>
      </c>
    </row>
    <row r="22" spans="3:15">
      <c r="C22" s="56" t="s">
        <v>20</v>
      </c>
      <c r="D22" s="57"/>
      <c r="E22" s="58"/>
      <c r="F22" s="54">
        <v>100</v>
      </c>
      <c r="G22" s="55"/>
      <c r="J22" s="11" t="s">
        <v>33</v>
      </c>
      <c r="K22" s="17">
        <v>30</v>
      </c>
    </row>
    <row r="23" spans="3:15" ht="19" thickBot="1">
      <c r="C23" s="51" t="s">
        <v>21</v>
      </c>
      <c r="D23" s="52"/>
      <c r="E23" s="53"/>
      <c r="F23" s="54">
        <v>50</v>
      </c>
      <c r="G23" s="55"/>
      <c r="J23" s="15" t="s">
        <v>34</v>
      </c>
      <c r="K23" s="18">
        <v>50</v>
      </c>
    </row>
    <row r="24" spans="3:15" ht="19" thickTop="1">
      <c r="C24" s="56" t="s">
        <v>24</v>
      </c>
      <c r="D24" s="57"/>
      <c r="E24" s="58"/>
      <c r="F24" s="54" t="s">
        <v>11</v>
      </c>
      <c r="G24" s="55"/>
      <c r="J24" s="14" t="s">
        <v>38</v>
      </c>
      <c r="K24" s="19">
        <f>SUM(K21:K23)</f>
        <v>406.32082000000003</v>
      </c>
      <c r="M24" s="13">
        <v>3</v>
      </c>
      <c r="N24" s="13">
        <v>6</v>
      </c>
      <c r="O24" s="13">
        <v>18</v>
      </c>
    </row>
    <row r="25" spans="3:15">
      <c r="C25" s="56" t="s">
        <v>70</v>
      </c>
      <c r="D25" s="57"/>
      <c r="E25" s="58"/>
      <c r="F25" s="54">
        <v>465</v>
      </c>
      <c r="G25" s="55"/>
      <c r="J25" s="2" t="s">
        <v>35</v>
      </c>
      <c r="K25" s="17">
        <f>K24*18%</f>
        <v>73.137747599999997</v>
      </c>
      <c r="M25" s="17">
        <f>K31*M24</f>
        <v>335.644272</v>
      </c>
      <c r="N25" s="17">
        <f>K31*N24</f>
        <v>671.288544</v>
      </c>
      <c r="O25" s="17">
        <f>K31*O24</f>
        <v>2013.865632</v>
      </c>
    </row>
    <row r="26" spans="3:15">
      <c r="C26" s="51" t="s">
        <v>69</v>
      </c>
      <c r="D26" s="52"/>
      <c r="E26" s="53"/>
      <c r="F26" s="54">
        <v>610</v>
      </c>
      <c r="G26" s="55"/>
      <c r="J26" s="16" t="s">
        <v>39</v>
      </c>
      <c r="K26" s="20">
        <f>SUM(K24:K25)</f>
        <v>479.45856760000004</v>
      </c>
      <c r="M26" s="17">
        <f>SUM(M25,K29)</f>
        <v>17117.857872</v>
      </c>
      <c r="N26" s="17">
        <f>SUM(N25,K29)</f>
        <v>17453.502143999998</v>
      </c>
      <c r="O26" s="17">
        <f>SUM(O25,K29)</f>
        <v>18796.079232</v>
      </c>
    </row>
    <row r="27" spans="3:15">
      <c r="C27" s="56" t="s">
        <v>71</v>
      </c>
      <c r="D27" s="57"/>
      <c r="E27" s="58"/>
      <c r="F27" s="54">
        <v>50</v>
      </c>
      <c r="G27" s="55"/>
      <c r="M27" s="26">
        <v>21000</v>
      </c>
    </row>
    <row r="28" spans="3:15">
      <c r="C28" s="51"/>
      <c r="D28" s="52"/>
      <c r="E28" s="53"/>
      <c r="F28" s="54"/>
      <c r="G28" s="55"/>
      <c r="J28" s="73" t="s">
        <v>43</v>
      </c>
      <c r="K28" s="74"/>
      <c r="L28" s="2" t="s">
        <v>48</v>
      </c>
      <c r="M28" s="17">
        <f>M27*10%</f>
        <v>2100</v>
      </c>
    </row>
    <row r="29" spans="3:15">
      <c r="C29" s="61" t="s">
        <v>25</v>
      </c>
      <c r="D29" s="61"/>
      <c r="E29" s="61"/>
      <c r="F29" s="59">
        <f>SUM(F21:G28)</f>
        <v>1754.4585676000002</v>
      </c>
      <c r="G29" s="60"/>
      <c r="J29" s="10" t="s">
        <v>44</v>
      </c>
      <c r="K29" s="24">
        <f>K17*18%</f>
        <v>16782.213599999999</v>
      </c>
      <c r="L29" s="11"/>
      <c r="M29" s="17">
        <f>SUM(N29:N31)</f>
        <v>250.63200000000001</v>
      </c>
      <c r="N29" s="22">
        <f>M28*2.92%*3</f>
        <v>183.96</v>
      </c>
      <c r="O29" s="23" t="s">
        <v>32</v>
      </c>
    </row>
    <row r="30" spans="3:15">
      <c r="C30" s="62" t="s">
        <v>22</v>
      </c>
      <c r="D30" s="62"/>
      <c r="E30" s="62"/>
      <c r="F30" s="62"/>
      <c r="G30" s="62"/>
      <c r="J30" s="21" t="s">
        <v>45</v>
      </c>
      <c r="K30" s="25">
        <f>K29*8%</f>
        <v>1342.577088</v>
      </c>
      <c r="L30" s="11" t="s">
        <v>47</v>
      </c>
      <c r="N30" s="23">
        <v>28.44</v>
      </c>
      <c r="O30" s="23" t="s">
        <v>52</v>
      </c>
    </row>
    <row r="31" spans="3:15">
      <c r="C31" s="63" t="s">
        <v>12</v>
      </c>
      <c r="D31" s="63"/>
      <c r="E31" s="63"/>
      <c r="F31" s="63" t="s">
        <v>13</v>
      </c>
      <c r="G31" s="63"/>
      <c r="J31" s="10" t="s">
        <v>46</v>
      </c>
      <c r="K31" s="24">
        <f>(K30/12)</f>
        <v>111.881424</v>
      </c>
      <c r="L31" s="11" t="s">
        <v>49</v>
      </c>
      <c r="N31" s="22">
        <f>SUM(N29:N30)*18%</f>
        <v>38.231999999999999</v>
      </c>
      <c r="O31" s="23" t="s">
        <v>35</v>
      </c>
    </row>
    <row r="32" spans="3:15">
      <c r="C32" s="64" t="s">
        <v>17</v>
      </c>
      <c r="D32" s="65"/>
      <c r="E32" s="66"/>
      <c r="F32" s="78">
        <v>120</v>
      </c>
      <c r="G32" s="79"/>
      <c r="L32" s="11" t="s">
        <v>50</v>
      </c>
    </row>
    <row r="33" spans="3:12">
      <c r="C33" s="56" t="s">
        <v>18</v>
      </c>
      <c r="D33" s="57"/>
      <c r="E33" s="58"/>
      <c r="F33" s="54">
        <v>421.84</v>
      </c>
      <c r="G33" s="55"/>
      <c r="L33" s="11" t="s">
        <v>51</v>
      </c>
    </row>
    <row r="34" spans="3:12">
      <c r="C34" s="56" t="s">
        <v>19</v>
      </c>
      <c r="D34" s="57"/>
      <c r="E34" s="58"/>
      <c r="F34" s="54">
        <f>K26</f>
        <v>479.45856760000004</v>
      </c>
      <c r="G34" s="55"/>
    </row>
    <row r="35" spans="3:12">
      <c r="C35" s="56" t="s">
        <v>20</v>
      </c>
      <c r="D35" s="57"/>
      <c r="E35" s="58"/>
      <c r="F35" s="54">
        <v>100</v>
      </c>
      <c r="G35" s="55"/>
    </row>
    <row r="36" spans="3:12">
      <c r="C36" s="56" t="s">
        <v>21</v>
      </c>
      <c r="D36" s="57"/>
      <c r="E36" s="58"/>
      <c r="F36" s="54">
        <v>50</v>
      </c>
      <c r="G36" s="55"/>
      <c r="J36" s="70" t="s">
        <v>42</v>
      </c>
      <c r="K36" s="70"/>
    </row>
    <row r="37" spans="3:12">
      <c r="C37" s="56" t="s">
        <v>71</v>
      </c>
      <c r="D37" s="57"/>
      <c r="E37" s="58"/>
      <c r="F37" s="54">
        <v>50</v>
      </c>
      <c r="G37" s="55"/>
      <c r="J37" s="4" t="s">
        <v>27</v>
      </c>
      <c r="K37" s="5">
        <f>K13</f>
        <v>75000</v>
      </c>
    </row>
    <row r="38" spans="3:12">
      <c r="C38" s="56"/>
      <c r="D38" s="57"/>
      <c r="E38" s="58"/>
      <c r="F38" s="54"/>
      <c r="G38" s="55"/>
      <c r="J38" s="6" t="s">
        <v>28</v>
      </c>
      <c r="K38" s="7">
        <f>K37*J39</f>
        <v>1875</v>
      </c>
    </row>
    <row r="39" spans="3:12">
      <c r="C39" s="61" t="s">
        <v>25</v>
      </c>
      <c r="D39" s="61"/>
      <c r="E39" s="61"/>
      <c r="F39" s="59">
        <f>SUM(F31:G38)</f>
        <v>1221.2985675999998</v>
      </c>
      <c r="G39" s="60"/>
      <c r="J39" s="8">
        <v>2.5000000000000001E-2</v>
      </c>
      <c r="K39" s="9"/>
    </row>
    <row r="40" spans="3:12">
      <c r="C40" s="71" t="s">
        <v>14</v>
      </c>
      <c r="D40" s="71"/>
      <c r="E40" s="71"/>
      <c r="F40" s="72">
        <f>SUM(F29,F39)</f>
        <v>2975.7571352</v>
      </c>
      <c r="G40" s="71"/>
      <c r="J40" s="6" t="s">
        <v>29</v>
      </c>
      <c r="K40" s="5">
        <v>5000</v>
      </c>
    </row>
    <row r="41" spans="3:12">
      <c r="C41" s="67" t="s">
        <v>15</v>
      </c>
      <c r="D41" s="67"/>
      <c r="E41" s="67"/>
      <c r="F41" s="67"/>
      <c r="G41" s="67"/>
      <c r="J41" s="6" t="s">
        <v>30</v>
      </c>
      <c r="K41" s="5">
        <f>SUM(K37:K40)</f>
        <v>81875</v>
      </c>
    </row>
    <row r="42" spans="3:12">
      <c r="C42" s="60"/>
      <c r="D42" s="60"/>
      <c r="E42" s="60"/>
      <c r="F42" s="60"/>
      <c r="G42" s="60"/>
    </row>
    <row r="43" spans="3:12">
      <c r="C43" s="60"/>
      <c r="D43" s="60"/>
      <c r="E43" s="60"/>
      <c r="F43" s="60"/>
      <c r="G43" s="60"/>
      <c r="J43" s="70" t="s">
        <v>41</v>
      </c>
      <c r="K43" s="70"/>
    </row>
    <row r="44" spans="3:12">
      <c r="C44" s="67" t="s">
        <v>26</v>
      </c>
      <c r="D44" s="67"/>
      <c r="E44" s="67"/>
      <c r="F44" s="67"/>
      <c r="G44" s="67"/>
      <c r="J44" s="11" t="s">
        <v>36</v>
      </c>
      <c r="K44" s="12">
        <v>3.5000000000000001E-3</v>
      </c>
    </row>
    <row r="45" spans="3:12">
      <c r="C45" s="68"/>
      <c r="D45" s="69"/>
      <c r="E45" s="69"/>
      <c r="F45" s="69"/>
      <c r="G45" s="69"/>
      <c r="J45" s="11" t="s">
        <v>37</v>
      </c>
      <c r="K45" s="17">
        <f>K41*K44</f>
        <v>286.5625</v>
      </c>
    </row>
    <row r="46" spans="3:12">
      <c r="C46" s="69"/>
      <c r="D46" s="69"/>
      <c r="E46" s="69"/>
      <c r="F46" s="69"/>
      <c r="G46" s="69"/>
      <c r="J46" s="11" t="s">
        <v>33</v>
      </c>
      <c r="K46" s="17">
        <v>30</v>
      </c>
    </row>
    <row r="47" spans="3:12" ht="19" thickBot="1">
      <c r="C47" s="69"/>
      <c r="D47" s="69"/>
      <c r="E47" s="69"/>
      <c r="F47" s="69"/>
      <c r="G47" s="69"/>
      <c r="J47" s="15" t="s">
        <v>34</v>
      </c>
      <c r="K47" s="18">
        <v>50</v>
      </c>
    </row>
    <row r="48" spans="3:12" ht="19" thickTop="1">
      <c r="J48" s="14" t="s">
        <v>38</v>
      </c>
      <c r="K48" s="19">
        <f>SUM(K45:K47)</f>
        <v>366.5625</v>
      </c>
    </row>
    <row r="49" spans="10:11">
      <c r="J49" s="2" t="s">
        <v>35</v>
      </c>
      <c r="K49" s="17">
        <f>K48*18%</f>
        <v>65.981250000000003</v>
      </c>
    </row>
    <row r="50" spans="10:11">
      <c r="J50" s="16" t="s">
        <v>39</v>
      </c>
      <c r="K50" s="20">
        <f>SUM(K48:K49)</f>
        <v>432.54374999999999</v>
      </c>
    </row>
  </sheetData>
  <mergeCells count="53">
    <mergeCell ref="J28:K28"/>
    <mergeCell ref="N13:P13"/>
    <mergeCell ref="J12:K12"/>
    <mergeCell ref="J19:K19"/>
    <mergeCell ref="C41:G41"/>
    <mergeCell ref="F32:G32"/>
    <mergeCell ref="F33:G33"/>
    <mergeCell ref="F34:G34"/>
    <mergeCell ref="F35:G35"/>
    <mergeCell ref="C35:E35"/>
    <mergeCell ref="C12:G12"/>
    <mergeCell ref="C19:G19"/>
    <mergeCell ref="F20:G20"/>
    <mergeCell ref="C20:E20"/>
    <mergeCell ref="C27:E27"/>
    <mergeCell ref="F27:G27"/>
    <mergeCell ref="C44:G44"/>
    <mergeCell ref="C42:G43"/>
    <mergeCell ref="C45:G47"/>
    <mergeCell ref="J36:K36"/>
    <mergeCell ref="J43:K43"/>
    <mergeCell ref="C40:E40"/>
    <mergeCell ref="F40:G40"/>
    <mergeCell ref="C36:E36"/>
    <mergeCell ref="C37:E37"/>
    <mergeCell ref="F36:G36"/>
    <mergeCell ref="F37:G37"/>
    <mergeCell ref="C24:E24"/>
    <mergeCell ref="F24:G24"/>
    <mergeCell ref="C25:E25"/>
    <mergeCell ref="F25:G25"/>
    <mergeCell ref="C21:E21"/>
    <mergeCell ref="F21:G21"/>
    <mergeCell ref="C22:E22"/>
    <mergeCell ref="F22:G22"/>
    <mergeCell ref="C23:E23"/>
    <mergeCell ref="F23:G23"/>
    <mergeCell ref="C26:E26"/>
    <mergeCell ref="F26:G26"/>
    <mergeCell ref="C38:E38"/>
    <mergeCell ref="F38:G38"/>
    <mergeCell ref="F39:G39"/>
    <mergeCell ref="C39:E39"/>
    <mergeCell ref="C28:E28"/>
    <mergeCell ref="F28:G28"/>
    <mergeCell ref="C29:E29"/>
    <mergeCell ref="F29:G29"/>
    <mergeCell ref="C30:G30"/>
    <mergeCell ref="C31:E31"/>
    <mergeCell ref="F31:G31"/>
    <mergeCell ref="C32:E32"/>
    <mergeCell ref="C33:E33"/>
    <mergeCell ref="C34:E34"/>
  </mergeCells>
  <pageMargins left="0.75" right="0.75" top="1" bottom="1" header="0.5" footer="0.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Costos Air</vt:lpstr>
      <vt:lpstr>'Costos Air'!Print_Area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Sandoval Morales</cp:lastModifiedBy>
  <cp:lastPrinted>2025-10-22T20:42:13Z</cp:lastPrinted>
  <dcterms:created xsi:type="dcterms:W3CDTF">2025-10-22T16:41:35Z</dcterms:created>
  <dcterms:modified xsi:type="dcterms:W3CDTF">2026-05-06T18:29:33Z</dcterms:modified>
</cp:coreProperties>
</file>